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0" yWindow="120" windowWidth="19440" windowHeight="11040" activeTab="1"/>
  </bookViews>
  <sheets>
    <sheet name="Template" sheetId="3" r:id="rId1"/>
    <sheet name="Template (2)" sheetId="4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2" i="4"/>
  <c r="E30"/>
  <c r="E10"/>
  <c r="C28" i="3"/>
  <c r="C26"/>
  <c r="C27"/>
  <c r="C29" s="1"/>
  <c r="E18"/>
  <c r="E14"/>
  <c r="E19"/>
  <c r="E16"/>
  <c r="E21"/>
  <c r="E22" s="1"/>
  <c r="E18" i="4"/>
  <c r="E33" l="1"/>
  <c r="E23" i="3"/>
  <c r="C45"/>
  <c r="C38"/>
  <c r="C33"/>
  <c r="E19" i="4"/>
  <c r="E14"/>
  <c r="E22" l="1"/>
  <c r="E23" s="1"/>
  <c r="E37"/>
  <c r="E42"/>
  <c r="E38"/>
  <c r="E39" s="1"/>
  <c r="C39" i="3"/>
  <c r="C41"/>
  <c r="C34"/>
  <c r="C35" s="1"/>
  <c r="E43" i="4" l="1"/>
  <c r="E46" s="1"/>
  <c r="E50" s="1"/>
  <c r="E24"/>
  <c r="C46" i="3"/>
  <c r="E49" s="1"/>
  <c r="C40"/>
  <c r="C42" s="1"/>
  <c r="E44" i="4" l="1"/>
  <c r="E47" s="1"/>
</calcChain>
</file>

<file path=xl/sharedStrings.xml><?xml version="1.0" encoding="utf-8"?>
<sst xmlns="http://schemas.openxmlformats.org/spreadsheetml/2006/main" count="82" uniqueCount="61">
  <si>
    <t>Total Annual Cost for Treated Fuel</t>
  </si>
  <si>
    <t>Economic Projections</t>
  </si>
  <si>
    <t>Annual Miles Driven</t>
  </si>
  <si>
    <t>Total Number of trucks in Fleet</t>
  </si>
  <si>
    <t>XP3 Treated Fuel per gallon</t>
  </si>
  <si>
    <t>b.Savings in maintenance</t>
  </si>
  <si>
    <t>**XP3 Documented Average Savings</t>
  </si>
  <si>
    <t>Increased Maintenance Intervals by Average Savings</t>
  </si>
  <si>
    <t>Average Diesel cost</t>
  </si>
  <si>
    <t>XP3 cost per gallon of fuel</t>
  </si>
  <si>
    <t>Monthly Maintenance Savings</t>
  </si>
  <si>
    <t>Monthly Cost per Truck</t>
  </si>
  <si>
    <t>Recap of Total Savings</t>
  </si>
  <si>
    <t>Monthly Savings</t>
  </si>
  <si>
    <t>Number of Trucks</t>
  </si>
  <si>
    <t>Average MPG per truck</t>
  </si>
  <si>
    <t>Annual Fuel Usage (gallons)</t>
  </si>
  <si>
    <t>Annual Miles per Truck</t>
  </si>
  <si>
    <t>Monthly Maintenance Cost</t>
  </si>
  <si>
    <t>SAVINGS PER YEAR</t>
  </si>
  <si>
    <t>Maintenance Cost Per Mile</t>
  </si>
  <si>
    <t>Annual Maintenance Savings</t>
  </si>
  <si>
    <t>Average Annual Savings per Truck</t>
  </si>
  <si>
    <t xml:space="preserve">a.Hard Cost Fuel Savings </t>
  </si>
  <si>
    <t xml:space="preserve">Projected when Xp3 is used: </t>
  </si>
  <si>
    <t>Annual Savings</t>
  </si>
  <si>
    <t xml:space="preserve">b. Soft Cost Savings in Maintenance: </t>
  </si>
  <si>
    <t>Annual Fuel Savings</t>
  </si>
  <si>
    <t>**Load, road conditions, weather affect outcome</t>
  </si>
  <si>
    <t>a.Fuel Savings</t>
  </si>
  <si>
    <t>Maintenance Cost per Mile with Average Reduction</t>
  </si>
  <si>
    <t>Monthly Maintenance Savings per Truck</t>
  </si>
  <si>
    <t>Annual Fuel Cost</t>
  </si>
  <si>
    <t>Annual Maintenance Cost</t>
  </si>
  <si>
    <t>Average Weekly Miles Driven per Truck</t>
  </si>
  <si>
    <t>Projected Savings Analysis</t>
  </si>
  <si>
    <t>b</t>
  </si>
  <si>
    <t xml:space="preserve">Maintenance Cost </t>
  </si>
  <si>
    <t>Company Name</t>
  </si>
  <si>
    <t xml:space="preserve">Hard Cost Fuel Savings </t>
  </si>
  <si>
    <t>Maintenance Costs:</t>
  </si>
  <si>
    <t xml:space="preserve">Projected Savings Xp3 is used: </t>
  </si>
  <si>
    <t>Soft Cost Maintenance Savings</t>
  </si>
  <si>
    <t>**Load, road conditions, &amp; weather affect outcome</t>
  </si>
  <si>
    <t>Number of Vehicles</t>
  </si>
  <si>
    <t>Average MPG per Vehicle</t>
  </si>
  <si>
    <t>Average Weekly Miles Driven per Vehicle</t>
  </si>
  <si>
    <t>Average Fuel Cost (gas/diesel)</t>
  </si>
  <si>
    <t>XP3 Cost per Gallon of Fuel</t>
  </si>
  <si>
    <t>XP3 Treated Fuel per Gallon</t>
  </si>
  <si>
    <t>Annual Miles per Vehicle</t>
  </si>
  <si>
    <t>Total Number of Vehicles in Fleet</t>
  </si>
  <si>
    <t>Monthly Cost per Vehicle</t>
  </si>
  <si>
    <t>Fleet Information:</t>
  </si>
  <si>
    <t>Fuel Costs:</t>
  </si>
  <si>
    <t>Xp3 Costs:</t>
  </si>
  <si>
    <t>Fleet Recap:</t>
  </si>
  <si>
    <t>Monthly Fuel Savings</t>
  </si>
  <si>
    <t>Avg Annual Fuel Savings/Vehicle</t>
  </si>
  <si>
    <t>Xp3 Projected Savings Analysis</t>
  </si>
  <si>
    <t xml:space="preserve">Sample Projection 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</si>
</sst>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164" formatCode="\ #,##0\ ;\(#,##0\)"/>
    <numFmt numFmtId="165" formatCode="&quot;$&quot;#,##0.00"/>
    <numFmt numFmtId="166" formatCode="&quot;$&quot;#,##0.00;&quot;$&quot;\(#,##0.00\)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4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" fillId="2" borderId="0" xfId="0" applyNumberFormat="1" applyFont="1" applyFill="1" applyAlignment="1"/>
    <xf numFmtId="0" fontId="1" fillId="2" borderId="5" xfId="0" applyNumberFormat="1" applyFont="1" applyFill="1" applyBorder="1" applyAlignment="1"/>
    <xf numFmtId="0" fontId="2" fillId="0" borderId="0" xfId="0" applyNumberFormat="1" applyFont="1" applyFill="1" applyAlignment="1"/>
    <xf numFmtId="0" fontId="4" fillId="3" borderId="0" xfId="0" applyNumberFormat="1" applyFont="1" applyFill="1" applyAlignment="1"/>
    <xf numFmtId="0" fontId="1" fillId="3" borderId="0" xfId="0" applyNumberFormat="1" applyFont="1" applyFill="1" applyAlignment="1"/>
    <xf numFmtId="0" fontId="1" fillId="3" borderId="5" xfId="0" applyNumberFormat="1" applyFont="1" applyFill="1" applyBorder="1" applyAlignment="1"/>
    <xf numFmtId="0" fontId="1" fillId="0" borderId="0" xfId="0" applyNumberFormat="1" applyFont="1" applyFill="1" applyAlignment="1"/>
    <xf numFmtId="164" fontId="1" fillId="0" borderId="0" xfId="0" applyNumberFormat="1" applyFont="1" applyFill="1" applyAlignment="1"/>
    <xf numFmtId="165" fontId="1" fillId="0" borderId="5" xfId="0" applyNumberFormat="1" applyFont="1" applyFill="1" applyBorder="1" applyAlignment="1"/>
    <xf numFmtId="0" fontId="1" fillId="4" borderId="0" xfId="0" applyNumberFormat="1" applyFont="1" applyFill="1" applyAlignment="1"/>
    <xf numFmtId="166" fontId="1" fillId="4" borderId="0" xfId="0" applyNumberFormat="1" applyFont="1" applyFill="1" applyAlignment="1"/>
    <xf numFmtId="165" fontId="1" fillId="3" borderId="0" xfId="0" applyNumberFormat="1" applyFont="1" applyFill="1" applyAlignment="1"/>
    <xf numFmtId="166" fontId="1" fillId="0" borderId="0" xfId="0" applyNumberFormat="1" applyFont="1" applyFill="1" applyAlignment="1"/>
    <xf numFmtId="0" fontId="4" fillId="0" borderId="0" xfId="0" applyNumberFormat="1" applyFont="1" applyFill="1" applyAlignment="1"/>
    <xf numFmtId="165" fontId="1" fillId="0" borderId="0" xfId="0" applyNumberFormat="1" applyFont="1" applyFill="1" applyAlignment="1"/>
    <xf numFmtId="0" fontId="5" fillId="3" borderId="0" xfId="0" applyNumberFormat="1" applyFont="1" applyFill="1" applyAlignment="1"/>
    <xf numFmtId="166" fontId="5" fillId="3" borderId="0" xfId="0" applyNumberFormat="1" applyFont="1" applyFill="1" applyAlignment="1"/>
    <xf numFmtId="0" fontId="0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2" fillId="3" borderId="0" xfId="0" applyNumberFormat="1" applyFont="1" applyFill="1" applyAlignment="1"/>
    <xf numFmtId="0" fontId="6" fillId="3" borderId="0" xfId="0" applyNumberFormat="1" applyFont="1" applyFill="1" applyAlignment="1"/>
    <xf numFmtId="166" fontId="2" fillId="3" borderId="0" xfId="0" applyNumberFormat="1" applyFont="1" applyFill="1" applyAlignment="1"/>
    <xf numFmtId="0" fontId="1" fillId="0" borderId="6" xfId="0" applyNumberFormat="1" applyFont="1" applyFill="1" applyBorder="1" applyAlignment="1"/>
    <xf numFmtId="0" fontId="1" fillId="0" borderId="7" xfId="0" applyNumberFormat="1" applyFont="1" applyFill="1" applyBorder="1" applyAlignment="1"/>
    <xf numFmtId="166" fontId="5" fillId="0" borderId="7" xfId="0" applyNumberFormat="1" applyFont="1" applyFill="1" applyBorder="1" applyAlignment="1"/>
    <xf numFmtId="0" fontId="1" fillId="0" borderId="8" xfId="0" applyNumberFormat="1" applyFont="1" applyFill="1" applyBorder="1" applyAlignment="1"/>
    <xf numFmtId="166" fontId="1" fillId="5" borderId="0" xfId="0" applyNumberFormat="1" applyFont="1" applyFill="1" applyAlignment="1"/>
    <xf numFmtId="10" fontId="4" fillId="5" borderId="5" xfId="0" applyNumberFormat="1" applyFont="1" applyFill="1" applyBorder="1" applyAlignment="1"/>
    <xf numFmtId="0" fontId="1" fillId="5" borderId="0" xfId="0" applyNumberFormat="1" applyFont="1" applyFill="1" applyAlignment="1"/>
    <xf numFmtId="5" fontId="1" fillId="0" borderId="0" xfId="0" applyNumberFormat="1" applyFont="1" applyFill="1" applyAlignment="1"/>
    <xf numFmtId="7" fontId="1" fillId="0" borderId="0" xfId="0" applyNumberFormat="1" applyFont="1" applyFill="1" applyAlignment="1"/>
    <xf numFmtId="0" fontId="2" fillId="6" borderId="0" xfId="0" applyNumberFormat="1" applyFont="1" applyFill="1" applyAlignment="1"/>
    <xf numFmtId="0" fontId="3" fillId="7" borderId="0" xfId="0" applyNumberFormat="1" applyFont="1" applyFill="1" applyAlignment="1"/>
    <xf numFmtId="0" fontId="0" fillId="0" borderId="2" xfId="0" applyBorder="1">
      <alignment vertical="center"/>
    </xf>
    <xf numFmtId="0" fontId="1" fillId="6" borderId="3" xfId="0" applyNumberFormat="1" applyFont="1" applyFill="1" applyBorder="1" applyAlignment="1" applyProtection="1">
      <protection locked="0"/>
    </xf>
    <xf numFmtId="0" fontId="0" fillId="0" borderId="0" xfId="0" applyBorder="1">
      <alignment vertical="center"/>
    </xf>
    <xf numFmtId="0" fontId="1" fillId="6" borderId="5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/>
    <xf numFmtId="166" fontId="1" fillId="8" borderId="5" xfId="0" applyNumberFormat="1" applyFont="1" applyFill="1" applyBorder="1" applyAlignment="1"/>
    <xf numFmtId="0" fontId="0" fillId="0" borderId="0" xfId="0" applyBorder="1" applyAlignment="1">
      <alignment horizontal="right" vertical="center"/>
    </xf>
    <xf numFmtId="0" fontId="4" fillId="0" borderId="7" xfId="0" applyNumberFormat="1" applyFont="1" applyFill="1" applyBorder="1" applyAlignment="1"/>
    <xf numFmtId="0" fontId="0" fillId="0" borderId="7" xfId="0" applyBorder="1">
      <alignment vertical="center"/>
    </xf>
    <xf numFmtId="9" fontId="0" fillId="6" borderId="8" xfId="0" applyNumberFormat="1" applyFill="1" applyBorder="1">
      <alignment vertical="center"/>
    </xf>
    <xf numFmtId="0" fontId="4" fillId="0" borderId="0" xfId="0" applyNumberFormat="1" applyFont="1" applyFill="1" applyBorder="1" applyAlignment="1"/>
    <xf numFmtId="9" fontId="0" fillId="0" borderId="0" xfId="0" applyNumberFormat="1" applyFill="1" applyBorder="1">
      <alignment vertical="center"/>
    </xf>
    <xf numFmtId="3" fontId="1" fillId="0" borderId="2" xfId="0" applyNumberFormat="1" applyFont="1" applyFill="1" applyBorder="1" applyAlignment="1">
      <alignment horizontal="right"/>
    </xf>
    <xf numFmtId="3" fontId="1" fillId="8" borderId="3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3" fontId="1" fillId="8" borderId="5" xfId="0" applyNumberFormat="1" applyFont="1" applyFill="1" applyBorder="1" applyAlignment="1">
      <alignment horizontal="right"/>
    </xf>
    <xf numFmtId="0" fontId="1" fillId="8" borderId="5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/>
    <xf numFmtId="164" fontId="1" fillId="8" borderId="8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 applyProtection="1">
      <protection locked="0"/>
    </xf>
    <xf numFmtId="5" fontId="1" fillId="0" borderId="0" xfId="0" applyNumberFormat="1" applyFont="1" applyFill="1" applyBorder="1" applyAlignment="1"/>
    <xf numFmtId="5" fontId="1" fillId="8" borderId="5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/>
    <xf numFmtId="5" fontId="1" fillId="8" borderId="8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/>
    <xf numFmtId="164" fontId="1" fillId="8" borderId="3" xfId="0" applyNumberFormat="1" applyFont="1" applyFill="1" applyBorder="1" applyAlignment="1">
      <alignment horizontal="right"/>
    </xf>
    <xf numFmtId="7" fontId="1" fillId="0" borderId="0" xfId="0" applyNumberFormat="1" applyFont="1" applyFill="1" applyBorder="1" applyAlignment="1"/>
    <xf numFmtId="7" fontId="1" fillId="8" borderId="5" xfId="0" applyNumberFormat="1" applyFont="1" applyFill="1" applyBorder="1" applyAlignment="1">
      <alignment horizontal="right"/>
    </xf>
    <xf numFmtId="0" fontId="2" fillId="7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0" fontId="4" fillId="0" borderId="0" xfId="0" applyNumberFormat="1" applyFont="1" applyFill="1" applyBorder="1" applyAlignment="1" applyProtection="1">
      <protection locked="0"/>
    </xf>
    <xf numFmtId="0" fontId="1" fillId="9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3" borderId="0" xfId="0" applyNumberFormat="1" applyFont="1" applyFill="1" applyBorder="1" applyAlignment="1"/>
    <xf numFmtId="0" fontId="6" fillId="3" borderId="0" xfId="0" applyNumberFormat="1" applyFont="1" applyFill="1" applyBorder="1" applyAlignment="1"/>
    <xf numFmtId="166" fontId="2" fillId="3" borderId="0" xfId="0" applyNumberFormat="1" applyFont="1" applyFill="1" applyBorder="1" applyAlignment="1"/>
    <xf numFmtId="166" fontId="1" fillId="8" borderId="8" xfId="0" applyNumberFormat="1" applyFont="1" applyFill="1" applyBorder="1" applyAlignment="1"/>
    <xf numFmtId="165" fontId="1" fillId="8" borderId="3" xfId="0" applyNumberFormat="1" applyFont="1" applyFill="1" applyBorder="1" applyAlignment="1" applyProtection="1">
      <protection locked="0"/>
    </xf>
    <xf numFmtId="0" fontId="4" fillId="9" borderId="0" xfId="0" applyNumberFormat="1" applyFont="1" applyFill="1" applyBorder="1" applyAlignment="1"/>
    <xf numFmtId="0" fontId="4" fillId="9" borderId="1" xfId="0" applyNumberFormat="1" applyFont="1" applyFill="1" applyBorder="1" applyAlignment="1"/>
    <xf numFmtId="0" fontId="4" fillId="9" borderId="2" xfId="0" applyNumberFormat="1" applyFont="1" applyFill="1" applyBorder="1" applyAlignment="1"/>
    <xf numFmtId="0" fontId="1" fillId="9" borderId="2" xfId="0" applyNumberFormat="1" applyFont="1" applyFill="1" applyBorder="1" applyAlignment="1"/>
    <xf numFmtId="166" fontId="4" fillId="9" borderId="3" xfId="0" applyNumberFormat="1" applyFont="1" applyFill="1" applyBorder="1" applyAlignment="1"/>
    <xf numFmtId="0" fontId="4" fillId="9" borderId="4" xfId="0" applyNumberFormat="1" applyFont="1" applyFill="1" applyBorder="1" applyAlignment="1"/>
    <xf numFmtId="166" fontId="4" fillId="9" borderId="5" xfId="0" applyNumberFormat="1" applyFont="1" applyFill="1" applyBorder="1" applyAlignment="1"/>
    <xf numFmtId="0" fontId="4" fillId="9" borderId="6" xfId="0" applyNumberFormat="1" applyFont="1" applyFill="1" applyBorder="1" applyAlignment="1"/>
    <xf numFmtId="0" fontId="4" fillId="9" borderId="7" xfId="0" applyNumberFormat="1" applyFont="1" applyFill="1" applyBorder="1" applyAlignment="1"/>
    <xf numFmtId="0" fontId="1" fillId="9" borderId="7" xfId="0" applyNumberFormat="1" applyFont="1" applyFill="1" applyBorder="1" applyAlignment="1"/>
    <xf numFmtId="166" fontId="4" fillId="9" borderId="8" xfId="0" applyNumberFormat="1" applyFont="1" applyFill="1" applyBorder="1" applyAlignment="1"/>
    <xf numFmtId="165" fontId="1" fillId="8" borderId="5" xfId="0" applyNumberFormat="1" applyFont="1" applyFill="1" applyBorder="1" applyAlignment="1"/>
    <xf numFmtId="5" fontId="4" fillId="9" borderId="2" xfId="0" applyNumberFormat="1" applyFont="1" applyFill="1" applyBorder="1" applyAlignment="1"/>
    <xf numFmtId="0" fontId="8" fillId="9" borderId="2" xfId="0" applyFont="1" applyFill="1" applyBorder="1">
      <alignment vertical="center"/>
    </xf>
    <xf numFmtId="5" fontId="4" fillId="9" borderId="3" xfId="0" applyNumberFormat="1" applyFont="1" applyFill="1" applyBorder="1" applyAlignment="1">
      <alignment horizontal="right"/>
    </xf>
    <xf numFmtId="5" fontId="4" fillId="9" borderId="7" xfId="0" applyNumberFormat="1" applyFont="1" applyFill="1" applyBorder="1" applyAlignment="1"/>
    <xf numFmtId="0" fontId="8" fillId="9" borderId="7" xfId="0" applyFont="1" applyFill="1" applyBorder="1">
      <alignment vertical="center"/>
    </xf>
    <xf numFmtId="7" fontId="4" fillId="9" borderId="8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/>
    <xf numFmtId="37" fontId="1" fillId="8" borderId="8" xfId="0" applyNumberFormat="1" applyFont="1" applyFill="1" applyBorder="1" applyAlignment="1">
      <alignment horizontal="right"/>
    </xf>
    <xf numFmtId="166" fontId="1" fillId="6" borderId="3" xfId="0" applyNumberFormat="1" applyFont="1" applyFill="1" applyBorder="1" applyAlignment="1" applyProtection="1">
      <protection locked="0"/>
    </xf>
    <xf numFmtId="0" fontId="0" fillId="0" borderId="7" xfId="0" applyFill="1" applyBorder="1">
      <alignment vertical="center"/>
    </xf>
    <xf numFmtId="37" fontId="1" fillId="0" borderId="7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/>
    <xf numFmtId="166" fontId="1" fillId="0" borderId="7" xfId="0" applyNumberFormat="1" applyFont="1" applyFill="1" applyBorder="1" applyAlignment="1"/>
    <xf numFmtId="7" fontId="1" fillId="6" borderId="3" xfId="0" applyNumberFormat="1" applyFont="1" applyFill="1" applyBorder="1" applyAlignment="1" applyProtection="1">
      <alignment horizontal="right"/>
      <protection locked="0"/>
    </xf>
    <xf numFmtId="5" fontId="1" fillId="0" borderId="9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C0C0C0"/>
      <rgbColor rgb="00969696"/>
      <rgbColor rgb="0099CC00"/>
      <rgbColor rgb="00FFCC99"/>
      <rgbColor rgb="00FFFF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opLeftCell="B34" zoomScale="142" zoomScaleNormal="142" zoomScalePageLayoutView="142" workbookViewId="0">
      <selection activeCell="B12" sqref="B12"/>
    </sheetView>
  </sheetViews>
  <sheetFormatPr defaultColWidth="8.85546875" defaultRowHeight="12" customHeight="1"/>
  <cols>
    <col min="1" max="1" width="2.28515625" customWidth="1"/>
    <col min="2" max="2" width="43.85546875" customWidth="1"/>
    <col min="3" max="3" width="14.42578125" customWidth="1"/>
    <col min="4" max="4" width="3.85546875" customWidth="1"/>
    <col min="5" max="5" width="23.42578125" customWidth="1"/>
    <col min="6" max="6" width="9.28515625" customWidth="1"/>
  </cols>
  <sheetData>
    <row r="1" spans="1:6" ht="12.75">
      <c r="A1" s="1"/>
      <c r="B1" s="2"/>
      <c r="C1" s="2"/>
      <c r="D1" s="2"/>
      <c r="E1" s="2"/>
      <c r="F1" s="3"/>
    </row>
    <row r="2" spans="1:6" ht="12.75">
      <c r="A2" s="4"/>
      <c r="F2" s="5"/>
    </row>
    <row r="3" spans="1:6" ht="12.75">
      <c r="A3" s="4"/>
      <c r="F3" s="5"/>
    </row>
    <row r="4" spans="1:6" ht="20.25">
      <c r="A4" s="4"/>
      <c r="B4" s="38" t="s">
        <v>38</v>
      </c>
      <c r="C4" s="6"/>
      <c r="D4" s="6"/>
      <c r="E4" s="6"/>
      <c r="F4" s="7"/>
    </row>
    <row r="5" spans="1:6" ht="20.25">
      <c r="A5" s="4"/>
      <c r="B5" s="8" t="s">
        <v>35</v>
      </c>
      <c r="F5" s="5"/>
    </row>
    <row r="6" spans="1:6" ht="12.75">
      <c r="A6" s="4"/>
      <c r="F6" s="5"/>
    </row>
    <row r="7" spans="1:6" ht="23.25">
      <c r="A7" s="4"/>
      <c r="B7" s="39" t="s">
        <v>1</v>
      </c>
      <c r="F7" s="5"/>
    </row>
    <row r="8" spans="1:6" ht="12.75">
      <c r="A8" s="4"/>
      <c r="F8" s="5"/>
    </row>
    <row r="9" spans="1:6" ht="12.75">
      <c r="A9" s="4"/>
      <c r="B9" s="9" t="s">
        <v>23</v>
      </c>
      <c r="C9" s="10" t="s">
        <v>29</v>
      </c>
      <c r="D9" s="10" t="s">
        <v>5</v>
      </c>
      <c r="E9" s="10"/>
      <c r="F9" s="11"/>
    </row>
    <row r="10" spans="1:6" ht="12.75">
      <c r="A10" s="4"/>
      <c r="C10" s="12"/>
      <c r="D10" s="12"/>
      <c r="E10" s="12"/>
      <c r="F10" s="5"/>
    </row>
    <row r="11" spans="1:6" ht="12.75">
      <c r="A11" s="4"/>
      <c r="B11" s="12" t="s">
        <v>14</v>
      </c>
      <c r="E11" s="35">
        <v>50</v>
      </c>
      <c r="F11" s="5"/>
    </row>
    <row r="12" spans="1:6" ht="12.75">
      <c r="A12" s="4"/>
      <c r="B12" s="12" t="s">
        <v>15</v>
      </c>
      <c r="E12" s="35">
        <v>5</v>
      </c>
      <c r="F12" s="5"/>
    </row>
    <row r="13" spans="1:6" ht="12.75">
      <c r="A13" s="4"/>
      <c r="B13" s="12" t="s">
        <v>34</v>
      </c>
      <c r="E13" s="35">
        <v>2500</v>
      </c>
      <c r="F13" s="5"/>
    </row>
    <row r="14" spans="1:6" ht="12.75">
      <c r="A14" s="4"/>
      <c r="B14" s="12" t="s">
        <v>16</v>
      </c>
      <c r="E14" s="13">
        <f>E11*E13*52/E12</f>
        <v>1300000</v>
      </c>
      <c r="F14" s="14"/>
    </row>
    <row r="15" spans="1:6" ht="12.75">
      <c r="A15" s="4"/>
      <c r="B15" s="12" t="s">
        <v>8</v>
      </c>
      <c r="E15" s="33">
        <v>3.87</v>
      </c>
      <c r="F15" s="5"/>
    </row>
    <row r="16" spans="1:6" ht="12.75">
      <c r="A16" s="4"/>
      <c r="B16" s="15" t="s">
        <v>32</v>
      </c>
      <c r="C16" s="15"/>
      <c r="D16" s="15"/>
      <c r="E16" s="16">
        <f>SUM((E14*E15))</f>
        <v>5031000</v>
      </c>
      <c r="F16" s="5"/>
    </row>
    <row r="17" spans="1:6" ht="12.75">
      <c r="A17" s="4"/>
      <c r="B17" s="12" t="s">
        <v>9</v>
      </c>
      <c r="E17" s="17">
        <v>7.0000000000000007E-2</v>
      </c>
      <c r="F17" s="5"/>
    </row>
    <row r="18" spans="1:6" ht="12.75">
      <c r="A18" s="4"/>
      <c r="B18" s="12" t="s">
        <v>4</v>
      </c>
      <c r="E18" s="18">
        <f>SUM((E15+E17))</f>
        <v>3.94</v>
      </c>
      <c r="F18" s="5"/>
    </row>
    <row r="19" spans="1:6" ht="12.75">
      <c r="A19" s="4"/>
      <c r="B19" s="19" t="s">
        <v>0</v>
      </c>
      <c r="E19" s="20">
        <f>SUM((E14*E18))</f>
        <v>5122000</v>
      </c>
      <c r="F19" s="5"/>
    </row>
    <row r="20" spans="1:6" ht="12.75">
      <c r="A20" s="4"/>
      <c r="B20" s="19" t="s">
        <v>6</v>
      </c>
      <c r="C20" s="19"/>
      <c r="F20" s="34">
        <v>0.05</v>
      </c>
    </row>
    <row r="21" spans="1:6" ht="18">
      <c r="A21" s="4"/>
      <c r="B21" s="21" t="s">
        <v>13</v>
      </c>
      <c r="C21" s="21"/>
      <c r="D21" s="10"/>
      <c r="E21" s="22">
        <f>((E16*F20-(E19-E16))/12)</f>
        <v>13379.166666666666</v>
      </c>
      <c r="F21" s="5"/>
    </row>
    <row r="22" spans="1:6" ht="18">
      <c r="A22" s="4"/>
      <c r="B22" s="21" t="s">
        <v>25</v>
      </c>
      <c r="C22" s="21"/>
      <c r="D22" s="10"/>
      <c r="E22" s="22">
        <f>SUM((E21*12))</f>
        <v>160550</v>
      </c>
      <c r="F22" s="5"/>
    </row>
    <row r="23" spans="1:6" ht="18">
      <c r="A23" s="4"/>
      <c r="B23" s="21" t="s">
        <v>22</v>
      </c>
      <c r="C23" s="21"/>
      <c r="D23" s="10"/>
      <c r="E23" s="22">
        <f>E22/E11</f>
        <v>3211</v>
      </c>
      <c r="F23" s="5"/>
    </row>
    <row r="24" spans="1:6" ht="12.75">
      <c r="A24" s="4"/>
      <c r="F24" s="5"/>
    </row>
    <row r="25" spans="1:6" ht="12.75">
      <c r="A25" s="4"/>
      <c r="B25" s="9" t="s">
        <v>26</v>
      </c>
      <c r="C25" s="19"/>
      <c r="F25" s="5"/>
    </row>
    <row r="26" spans="1:6" ht="12.75">
      <c r="A26" s="4"/>
      <c r="B26" s="12" t="s">
        <v>34</v>
      </c>
      <c r="C26" s="24">
        <f>E13</f>
        <v>2500</v>
      </c>
      <c r="F26" s="5"/>
    </row>
    <row r="27" spans="1:6" ht="12.75">
      <c r="A27" s="4"/>
      <c r="B27" s="23" t="s">
        <v>17</v>
      </c>
      <c r="C27" s="24">
        <f>C26*52</f>
        <v>130000</v>
      </c>
      <c r="F27" s="5"/>
    </row>
    <row r="28" spans="1:6" ht="12.75">
      <c r="A28" s="4"/>
      <c r="B28" s="23" t="s">
        <v>3</v>
      </c>
      <c r="C28" s="19">
        <f>E11</f>
        <v>50</v>
      </c>
      <c r="F28" s="5"/>
    </row>
    <row r="29" spans="1:6" ht="12.75">
      <c r="A29" s="4"/>
      <c r="B29" s="12" t="s">
        <v>2</v>
      </c>
      <c r="C29" s="13">
        <f>C27*C28</f>
        <v>6500000</v>
      </c>
      <c r="F29" s="5"/>
    </row>
    <row r="30" spans="1:6" ht="12.75">
      <c r="A30" s="4"/>
      <c r="B30" s="12"/>
      <c r="C30" s="13"/>
      <c r="F30" s="5"/>
    </row>
    <row r="31" spans="1:6" ht="12.75">
      <c r="A31" s="4"/>
      <c r="B31" s="19" t="s">
        <v>37</v>
      </c>
      <c r="F31" s="5"/>
    </row>
    <row r="32" spans="1:6" ht="12.75">
      <c r="A32" s="4"/>
      <c r="B32" s="12" t="s">
        <v>20</v>
      </c>
      <c r="C32" s="33">
        <v>0.2</v>
      </c>
      <c r="F32" s="5"/>
    </row>
    <row r="33" spans="1:6" ht="12.75">
      <c r="A33" s="4"/>
      <c r="B33" s="12" t="s">
        <v>33</v>
      </c>
      <c r="C33" s="36">
        <f>C29*C32</f>
        <v>1300000</v>
      </c>
      <c r="F33" s="5"/>
    </row>
    <row r="34" spans="1:6" ht="12.75">
      <c r="A34" s="4"/>
      <c r="B34" s="12" t="s">
        <v>18</v>
      </c>
      <c r="C34" s="36">
        <f>SUM((C33/12))</f>
        <v>108333.33333333333</v>
      </c>
      <c r="F34" s="5"/>
    </row>
    <row r="35" spans="1:6" ht="12.75">
      <c r="A35" s="4"/>
      <c r="B35" s="12" t="s">
        <v>11</v>
      </c>
      <c r="C35" s="36">
        <f>C34/C28</f>
        <v>2166.6666666666665</v>
      </c>
      <c r="F35" s="5"/>
    </row>
    <row r="36" spans="1:6" ht="12.75">
      <c r="A36" s="4"/>
      <c r="F36" s="5"/>
    </row>
    <row r="37" spans="1:6" ht="12.75">
      <c r="A37" s="4"/>
      <c r="B37" s="19" t="s">
        <v>24</v>
      </c>
      <c r="F37" s="5"/>
    </row>
    <row r="38" spans="1:6" ht="12.75">
      <c r="A38" s="4"/>
      <c r="B38" s="12" t="s">
        <v>7</v>
      </c>
      <c r="C38" s="13">
        <f>C29*F20</f>
        <v>325000</v>
      </c>
      <c r="F38" s="5"/>
    </row>
    <row r="39" spans="1:6" ht="12.75">
      <c r="A39" s="4"/>
      <c r="B39" s="12" t="s">
        <v>30</v>
      </c>
      <c r="C39" s="37">
        <f>C33/(C29+C38)</f>
        <v>0.19047619047619047</v>
      </c>
      <c r="F39" s="5"/>
    </row>
    <row r="40" spans="1:6" ht="12.75">
      <c r="A40" s="4"/>
      <c r="B40" s="12" t="s">
        <v>10</v>
      </c>
      <c r="C40" s="36">
        <f>C41/12</f>
        <v>5158.7301587301581</v>
      </c>
      <c r="F40" s="5"/>
    </row>
    <row r="41" spans="1:6" ht="12.75">
      <c r="A41" s="4"/>
      <c r="B41" s="19" t="s">
        <v>21</v>
      </c>
      <c r="C41" s="36">
        <f>C33-C29*C39</f>
        <v>61904.761904761894</v>
      </c>
      <c r="F41" s="5"/>
    </row>
    <row r="42" spans="1:6" ht="12.75">
      <c r="A42" s="4"/>
      <c r="B42" s="12" t="s">
        <v>31</v>
      </c>
      <c r="C42" s="36">
        <f>C40/E11</f>
        <v>103.17460317460316</v>
      </c>
      <c r="F42" s="5"/>
    </row>
    <row r="43" spans="1:6" ht="12.75">
      <c r="A43" s="4"/>
      <c r="F43" s="5"/>
    </row>
    <row r="44" spans="1:6" ht="18">
      <c r="A44" s="4"/>
      <c r="B44" s="25" t="s">
        <v>12</v>
      </c>
      <c r="F44" s="5"/>
    </row>
    <row r="45" spans="1:6" ht="12.75">
      <c r="A45" s="4"/>
      <c r="B45" s="12" t="s">
        <v>27</v>
      </c>
      <c r="C45" s="36">
        <f>E22</f>
        <v>160550</v>
      </c>
      <c r="F45" s="5"/>
    </row>
    <row r="46" spans="1:6" ht="12.75">
      <c r="A46" s="4"/>
      <c r="B46" s="12" t="s">
        <v>21</v>
      </c>
      <c r="C46" s="36">
        <f>C41</f>
        <v>61904.761904761894</v>
      </c>
      <c r="F46" s="5"/>
    </row>
    <row r="47" spans="1:6" ht="12.75">
      <c r="A47" s="4"/>
      <c r="F47" s="5"/>
    </row>
    <row r="48" spans="1:6" ht="12.75">
      <c r="A48" s="4"/>
      <c r="F48" s="5"/>
    </row>
    <row r="49" spans="1:6" ht="20.25">
      <c r="A49" s="4"/>
      <c r="B49" s="26" t="s">
        <v>19</v>
      </c>
      <c r="C49" s="27"/>
      <c r="D49" s="27"/>
      <c r="E49" s="28">
        <f>SUM(C45:C46)</f>
        <v>222454.76190476189</v>
      </c>
      <c r="F49" s="5"/>
    </row>
    <row r="50" spans="1:6" ht="12.75">
      <c r="A50" s="4"/>
      <c r="B50" s="23" t="s">
        <v>28</v>
      </c>
      <c r="F50" s="5"/>
    </row>
    <row r="51" spans="1:6" ht="18">
      <c r="A51" s="29"/>
      <c r="B51" s="30"/>
      <c r="C51" s="30"/>
      <c r="D51" s="30"/>
      <c r="E51" s="31"/>
      <c r="F51" s="32"/>
    </row>
    <row r="59" spans="1:6" ht="12" customHeight="1">
      <c r="F59" t="s">
        <v>36</v>
      </c>
    </row>
  </sheetData>
  <phoneticPr fontId="7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F60"/>
  <sheetViews>
    <sheetView tabSelected="1" topLeftCell="B1" zoomScale="142" zoomScaleNormal="142" zoomScalePageLayoutView="142" workbookViewId="0">
      <selection activeCell="C3" sqref="C3"/>
    </sheetView>
  </sheetViews>
  <sheetFormatPr defaultColWidth="8.85546875" defaultRowHeight="12" customHeight="1"/>
  <cols>
    <col min="2" max="2" width="46.5703125" customWidth="1"/>
    <col min="3" max="3" width="14.42578125" customWidth="1"/>
    <col min="4" max="4" width="3.85546875" customWidth="1"/>
    <col min="5" max="5" width="22.85546875" customWidth="1"/>
    <col min="6" max="6" width="9.28515625" hidden="1" customWidth="1"/>
  </cols>
  <sheetData>
    <row r="1" spans="2:6" ht="20.25">
      <c r="B1" s="113" t="s">
        <v>60</v>
      </c>
      <c r="C1" s="114" t="s">
        <v>59</v>
      </c>
      <c r="D1" s="115"/>
      <c r="E1" s="115"/>
      <c r="F1" s="115"/>
    </row>
    <row r="2" spans="2:6" ht="12.75">
      <c r="B2" s="42"/>
      <c r="C2" s="42"/>
      <c r="D2" s="42"/>
      <c r="E2" s="42"/>
      <c r="F2" s="44"/>
    </row>
    <row r="3" spans="2:6" ht="20.25">
      <c r="B3" s="69" t="s">
        <v>1</v>
      </c>
      <c r="C3" s="42"/>
      <c r="D3" s="42"/>
      <c r="E3" s="42"/>
      <c r="F3" s="44"/>
    </row>
    <row r="4" spans="2:6" ht="12.75">
      <c r="B4" s="70" t="s">
        <v>39</v>
      </c>
      <c r="C4" s="44"/>
      <c r="D4" s="44"/>
      <c r="E4" s="44"/>
      <c r="F4" s="44"/>
    </row>
    <row r="5" spans="2:6" ht="12.75">
      <c r="B5" s="42"/>
      <c r="C5" s="44"/>
      <c r="D5" s="44"/>
      <c r="E5" s="44"/>
      <c r="F5" s="44"/>
    </row>
    <row r="6" spans="2:6" ht="12.75">
      <c r="B6" s="50" t="s">
        <v>53</v>
      </c>
      <c r="C6" s="44"/>
      <c r="D6" s="44"/>
      <c r="E6" s="44"/>
      <c r="F6" s="44"/>
    </row>
    <row r="7" spans="2:6" ht="12.75">
      <c r="B7" s="1" t="s">
        <v>44</v>
      </c>
      <c r="C7" s="40"/>
      <c r="D7" s="40"/>
      <c r="E7" s="41">
        <v>125</v>
      </c>
      <c r="F7" s="44"/>
    </row>
    <row r="8" spans="2:6" ht="12.75">
      <c r="B8" s="4" t="s">
        <v>45</v>
      </c>
      <c r="C8" s="42"/>
      <c r="D8" s="42"/>
      <c r="E8" s="43">
        <v>5.5</v>
      </c>
      <c r="F8" s="44"/>
    </row>
    <row r="9" spans="2:6" ht="12.75">
      <c r="B9" s="4" t="s">
        <v>46</v>
      </c>
      <c r="C9" s="42"/>
      <c r="D9" s="42"/>
      <c r="E9" s="43">
        <v>2500</v>
      </c>
      <c r="F9" s="44"/>
    </row>
    <row r="10" spans="2:6" ht="12.75">
      <c r="B10" s="29" t="s">
        <v>16</v>
      </c>
      <c r="C10" s="48"/>
      <c r="D10" s="48"/>
      <c r="E10" s="104">
        <f>E7*E9*52/E8</f>
        <v>2954545.4545454546</v>
      </c>
      <c r="F10" s="71"/>
    </row>
    <row r="11" spans="2:6" ht="12.75">
      <c r="B11" s="44"/>
      <c r="C11" s="42"/>
      <c r="D11" s="42"/>
      <c r="E11" s="108"/>
      <c r="F11" s="71"/>
    </row>
    <row r="12" spans="2:6" ht="12.75">
      <c r="B12" s="50" t="s">
        <v>54</v>
      </c>
      <c r="C12" s="106"/>
      <c r="D12" s="106"/>
      <c r="E12" s="107"/>
      <c r="F12" s="71"/>
    </row>
    <row r="13" spans="2:6" ht="12.75">
      <c r="B13" s="1" t="s">
        <v>47</v>
      </c>
      <c r="C13" s="40"/>
      <c r="D13" s="40"/>
      <c r="E13" s="105">
        <v>3.79</v>
      </c>
      <c r="F13" s="44"/>
    </row>
    <row r="14" spans="2:6" ht="12.75">
      <c r="B14" s="29" t="s">
        <v>32</v>
      </c>
      <c r="C14" s="30"/>
      <c r="D14" s="30"/>
      <c r="E14" s="82">
        <f>SUM((E10*E13))</f>
        <v>11197727.272727273</v>
      </c>
      <c r="F14" s="44"/>
    </row>
    <row r="15" spans="2:6" ht="12.75">
      <c r="B15" s="2"/>
      <c r="C15" s="44"/>
      <c r="D15" s="44"/>
      <c r="E15" s="109"/>
      <c r="F15" s="44"/>
    </row>
    <row r="16" spans="2:6" ht="12.75">
      <c r="B16" s="47" t="s">
        <v>55</v>
      </c>
      <c r="C16" s="44"/>
      <c r="D16" s="44"/>
      <c r="E16" s="110"/>
      <c r="F16" s="44"/>
    </row>
    <row r="17" spans="2:6" ht="12.75">
      <c r="B17" s="1" t="s">
        <v>48</v>
      </c>
      <c r="C17" s="40"/>
      <c r="D17" s="40"/>
      <c r="E17" s="83">
        <v>7.0000000000000007E-2</v>
      </c>
      <c r="F17" s="44"/>
    </row>
    <row r="18" spans="2:6" ht="12.75">
      <c r="B18" s="4" t="s">
        <v>49</v>
      </c>
      <c r="C18" s="46"/>
      <c r="D18" s="42"/>
      <c r="E18" s="45">
        <f>SUM((E13+E17))</f>
        <v>3.86</v>
      </c>
      <c r="F18" s="44"/>
    </row>
    <row r="19" spans="2:6" ht="12.75">
      <c r="B19" s="4" t="s">
        <v>0</v>
      </c>
      <c r="C19" s="42"/>
      <c r="D19" s="42"/>
      <c r="E19" s="95">
        <f>SUM((E10*E18))</f>
        <v>11404545.454545455</v>
      </c>
      <c r="F19" s="44"/>
    </row>
    <row r="20" spans="2:6" ht="12.75">
      <c r="B20" s="29" t="s">
        <v>6</v>
      </c>
      <c r="C20" s="47"/>
      <c r="D20" s="48"/>
      <c r="E20" s="49">
        <v>0.08</v>
      </c>
      <c r="F20" s="72"/>
    </row>
    <row r="21" spans="2:6" ht="12.75">
      <c r="B21" s="50"/>
      <c r="C21" s="50"/>
      <c r="D21" s="42"/>
      <c r="E21" s="51"/>
      <c r="F21" s="72"/>
    </row>
    <row r="22" spans="2:6" ht="12.75">
      <c r="B22" s="85" t="s">
        <v>57</v>
      </c>
      <c r="C22" s="86"/>
      <c r="D22" s="87"/>
      <c r="E22" s="88">
        <f>((E14*E20-(E19-E14))/12)</f>
        <v>57416.666666666686</v>
      </c>
      <c r="F22" s="44"/>
    </row>
    <row r="23" spans="2:6" ht="12.75">
      <c r="B23" s="89" t="s">
        <v>27</v>
      </c>
      <c r="C23" s="84"/>
      <c r="D23" s="73"/>
      <c r="E23" s="90">
        <f>SUM((E22*12))</f>
        <v>689000.00000000023</v>
      </c>
      <c r="F23" s="44"/>
    </row>
    <row r="24" spans="2:6" ht="12.75">
      <c r="B24" s="91" t="s">
        <v>58</v>
      </c>
      <c r="C24" s="92"/>
      <c r="D24" s="93"/>
      <c r="E24" s="94">
        <f>E23/E7</f>
        <v>5512.0000000000018</v>
      </c>
      <c r="F24" s="44"/>
    </row>
    <row r="25" spans="2:6" ht="12.75" customHeight="1">
      <c r="B25" s="74"/>
      <c r="C25" s="74"/>
      <c r="D25" s="44"/>
      <c r="E25" s="75"/>
      <c r="F25" s="44"/>
    </row>
    <row r="26" spans="2:6" ht="20.25">
      <c r="B26" s="69" t="s">
        <v>1</v>
      </c>
      <c r="C26" s="42"/>
      <c r="D26" s="42"/>
      <c r="E26" s="42"/>
      <c r="F26" s="44"/>
    </row>
    <row r="27" spans="2:6" ht="12.75">
      <c r="B27" s="70" t="s">
        <v>42</v>
      </c>
      <c r="C27" s="50"/>
      <c r="D27" s="42"/>
      <c r="E27" s="42"/>
      <c r="F27" s="44"/>
    </row>
    <row r="28" spans="2:6" ht="12.75">
      <c r="B28" s="50"/>
      <c r="C28" s="50"/>
      <c r="D28" s="42"/>
      <c r="E28" s="42"/>
      <c r="F28" s="44"/>
    </row>
    <row r="29" spans="2:6" ht="12.75">
      <c r="B29" s="50" t="s">
        <v>56</v>
      </c>
      <c r="C29" s="50"/>
      <c r="D29" s="42"/>
      <c r="E29" s="42"/>
      <c r="F29" s="44"/>
    </row>
    <row r="30" spans="2:6" ht="12.75">
      <c r="B30" s="1" t="s">
        <v>46</v>
      </c>
      <c r="C30" s="52"/>
      <c r="D30" s="40"/>
      <c r="E30" s="53">
        <f>E9</f>
        <v>2500</v>
      </c>
      <c r="F30" s="44"/>
    </row>
    <row r="31" spans="2:6" ht="12.75">
      <c r="B31" s="54" t="s">
        <v>50</v>
      </c>
      <c r="C31" s="55"/>
      <c r="D31" s="42"/>
      <c r="E31" s="56">
        <v>125000</v>
      </c>
      <c r="F31" s="44"/>
    </row>
    <row r="32" spans="2:6" ht="12.75">
      <c r="B32" s="54" t="s">
        <v>51</v>
      </c>
      <c r="C32" s="50"/>
      <c r="D32" s="42"/>
      <c r="E32" s="57">
        <f>E7</f>
        <v>125</v>
      </c>
      <c r="F32" s="44"/>
    </row>
    <row r="33" spans="2:6" ht="12.75">
      <c r="B33" s="29" t="s">
        <v>2</v>
      </c>
      <c r="C33" s="58"/>
      <c r="D33" s="48"/>
      <c r="E33" s="59">
        <f>E31*E32</f>
        <v>15625000</v>
      </c>
      <c r="F33" s="44"/>
    </row>
    <row r="34" spans="2:6" ht="12.75">
      <c r="B34" s="44"/>
      <c r="C34" s="76"/>
      <c r="D34" s="42"/>
      <c r="E34" s="77"/>
      <c r="F34" s="44"/>
    </row>
    <row r="35" spans="2:6" ht="12.75">
      <c r="B35" s="50" t="s">
        <v>40</v>
      </c>
      <c r="C35" s="42"/>
      <c r="D35" s="42"/>
      <c r="E35" s="78"/>
      <c r="F35" s="44"/>
    </row>
    <row r="36" spans="2:6" ht="12.75">
      <c r="B36" s="1" t="s">
        <v>20</v>
      </c>
      <c r="C36" s="60"/>
      <c r="D36" s="40"/>
      <c r="E36" s="111">
        <v>0.18</v>
      </c>
      <c r="F36" s="44"/>
    </row>
    <row r="37" spans="2:6" ht="12.75">
      <c r="B37" s="4" t="s">
        <v>33</v>
      </c>
      <c r="C37" s="61"/>
      <c r="D37" s="42"/>
      <c r="E37" s="62">
        <f>E33*E36</f>
        <v>2812500</v>
      </c>
      <c r="F37" s="44"/>
    </row>
    <row r="38" spans="2:6" ht="12.75">
      <c r="B38" s="4" t="s">
        <v>18</v>
      </c>
      <c r="C38" s="61"/>
      <c r="D38" s="42"/>
      <c r="E38" s="62">
        <f>SUM((E37/12))</f>
        <v>234375</v>
      </c>
      <c r="F38" s="44"/>
    </row>
    <row r="39" spans="2:6" ht="12.75">
      <c r="B39" s="29" t="s">
        <v>52</v>
      </c>
      <c r="C39" s="63"/>
      <c r="D39" s="48"/>
      <c r="E39" s="64">
        <f>E38/E32</f>
        <v>1875</v>
      </c>
      <c r="F39" s="44"/>
    </row>
    <row r="40" spans="2:6" ht="12.75">
      <c r="B40" s="42"/>
      <c r="C40" s="42"/>
      <c r="D40" s="42"/>
      <c r="E40" s="78"/>
      <c r="F40" s="44"/>
    </row>
    <row r="41" spans="2:6" ht="12.75">
      <c r="B41" s="50" t="s">
        <v>41</v>
      </c>
      <c r="C41" s="42"/>
      <c r="D41" s="42"/>
      <c r="E41" s="78"/>
      <c r="F41" s="44"/>
    </row>
    <row r="42" spans="2:6" ht="12.75">
      <c r="B42" s="1" t="s">
        <v>7</v>
      </c>
      <c r="C42" s="65"/>
      <c r="D42" s="40"/>
      <c r="E42" s="66">
        <f>E33*E20</f>
        <v>1250000</v>
      </c>
      <c r="F42" s="44"/>
    </row>
    <row r="43" spans="2:6" ht="12.75">
      <c r="B43" s="4" t="s">
        <v>30</v>
      </c>
      <c r="C43" s="67"/>
      <c r="D43" s="42"/>
      <c r="E43" s="68">
        <f>E37/(E33+E42)</f>
        <v>0.16666666666666666</v>
      </c>
      <c r="F43" s="44"/>
    </row>
    <row r="44" spans="2:6" ht="12.75">
      <c r="B44" s="29" t="s">
        <v>10</v>
      </c>
      <c r="C44" s="63"/>
      <c r="D44" s="48"/>
      <c r="E44" s="64">
        <f>E46/12</f>
        <v>17361.111111111124</v>
      </c>
      <c r="F44" s="44"/>
    </row>
    <row r="45" spans="2:6" ht="12.75">
      <c r="B45" s="103"/>
      <c r="C45" s="61"/>
      <c r="D45" s="42"/>
      <c r="E45" s="112"/>
      <c r="F45" s="44"/>
    </row>
    <row r="46" spans="2:6" ht="12.75">
      <c r="B46" s="85" t="s">
        <v>21</v>
      </c>
      <c r="C46" s="96"/>
      <c r="D46" s="97"/>
      <c r="E46" s="98">
        <f>E37-E33*E43</f>
        <v>208333.33333333349</v>
      </c>
      <c r="F46" s="44"/>
    </row>
    <row r="47" spans="2:6" ht="12.75">
      <c r="B47" s="91" t="s">
        <v>31</v>
      </c>
      <c r="C47" s="99"/>
      <c r="D47" s="100"/>
      <c r="E47" s="101">
        <f>E44/E7</f>
        <v>138.888888888889</v>
      </c>
      <c r="F47" s="44"/>
    </row>
    <row r="48" spans="2:6" ht="12.75">
      <c r="B48" s="42"/>
      <c r="C48" s="42"/>
      <c r="D48" s="42"/>
      <c r="E48" s="78"/>
      <c r="F48" s="44"/>
    </row>
    <row r="49" spans="2:6" ht="12.75">
      <c r="B49" s="42"/>
      <c r="C49" s="42"/>
      <c r="D49" s="42"/>
      <c r="E49" s="42"/>
      <c r="F49" s="44"/>
    </row>
    <row r="50" spans="2:6" ht="20.25">
      <c r="B50" s="79" t="s">
        <v>19</v>
      </c>
      <c r="C50" s="80"/>
      <c r="D50" s="80"/>
      <c r="E50" s="81">
        <f>SUM(E46+E23)</f>
        <v>897333.33333333372</v>
      </c>
      <c r="F50" s="44"/>
    </row>
    <row r="51" spans="2:6" ht="12.75">
      <c r="B51" s="102" t="s">
        <v>43</v>
      </c>
      <c r="C51" s="42"/>
      <c r="D51" s="42"/>
      <c r="E51" s="42"/>
      <c r="F51" s="44"/>
    </row>
    <row r="52" spans="2:6" ht="18">
      <c r="B52" s="44"/>
      <c r="C52" s="44"/>
      <c r="D52" s="44"/>
      <c r="E52" s="75"/>
      <c r="F52" s="44"/>
    </row>
    <row r="60" spans="2:6" ht="12" customHeight="1">
      <c r="F60" t="s">
        <v>36</v>
      </c>
    </row>
  </sheetData>
  <mergeCells count="1">
    <mergeCell ref="C1:F1"/>
  </mergeCells>
  <phoneticPr fontId="7" type="noConversion"/>
  <pageMargins left="0.25" right="0.25" top="0.75" bottom="0.75" header="0.3" footer="0.3"/>
  <pageSetup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Template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mschlegel</cp:lastModifiedBy>
  <cp:lastPrinted>2012-07-11T15:02:40Z</cp:lastPrinted>
  <dcterms:created xsi:type="dcterms:W3CDTF">2012-04-26T03:16:24Z</dcterms:created>
  <dcterms:modified xsi:type="dcterms:W3CDTF">2012-08-14T22:03:09Z</dcterms:modified>
</cp:coreProperties>
</file>